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774\"/>
    </mc:Choice>
  </mc:AlternateContent>
  <xr:revisionPtr revIDLastSave="0" documentId="13_ncr:1_{9B0BC58A-47D9-44DF-B7EF-784D03DCA8DC}" xr6:coauthVersionLast="47" xr6:coauthVersionMax="47" xr10:uidLastSave="{00000000-0000-0000-0000-000000000000}"/>
  <bookViews>
    <workbookView xWindow="1170" yWindow="117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35" i="1"/>
  <c r="C38" i="1" s="1"/>
  <c r="C39" i="1" s="1"/>
  <c r="C37" i="1"/>
  <c r="C29" i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I38" i="1"/>
  <c r="I37" i="1"/>
  <c r="I36" i="1"/>
  <c r="C36" i="1"/>
  <c r="I35" i="1"/>
  <c r="I34" i="1"/>
  <c r="C30" i="1"/>
  <c r="C32" i="1" s="1"/>
  <c r="C40" i="1" l="1"/>
  <c r="C42" i="1"/>
  <c r="C31" i="1"/>
</calcChain>
</file>

<file path=xl/sharedStrings.xml><?xml version="1.0" encoding="utf-8"?>
<sst xmlns="http://schemas.openxmlformats.org/spreadsheetml/2006/main" count="226" uniqueCount="134">
  <si>
    <t>СВОДКА ЗАТРАТ</t>
  </si>
  <si>
    <t>P_0774</t>
  </si>
  <si>
    <t>(идентификатор инвестиционного проекта)</t>
  </si>
  <si>
    <t>Реконструкция ВЛ-10 кВ Ф-4 ПС 110/35/10 кВ Б.Ч. (протяженностью 17,1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</si>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</sst>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\ _₽_-;\-* #\ ##0.00\ _₽_-;_-* &quot;-&quot;??\ _₽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_-* #\ ##0.00_-;\-* #\ ##0.00_-;_-* &quot;-&quot;??_-;_-@_-"/>
    <numFmt numFmtId="169" formatCode="###\ ###\ ###\ ##0.00"/>
    <numFmt numFmtId="170" formatCode="#\ ##0.00000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,##0.00\ _₽_-;\-* #,##0.00\ _₽_-;_-* &quot;-&quot;??\ _₽_-;_-@_-"/>
    <numFmt numFmtId="178" formatCode="0.00000"/>
    <numFmt numFmtId="179" formatCode="_-* #,##0.00000\ _₽_-;\-* #,##0.00000\ _₽_-;_-* &quot;-&quot;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0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0" fontId="16" fillId="0" borderId="0" xfId="0" applyFont="1"/>
    <xf numFmtId="168" fontId="0" fillId="0" borderId="0" xfId="0" applyNumberFormat="1"/>
    <xf numFmtId="164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6" fillId="0" borderId="0" xfId="0" applyNumberFormat="1" applyFont="1"/>
    <xf numFmtId="178" fontId="8" fillId="0" borderId="0" xfId="4" applyNumberFormat="1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20" zoomScale="90" zoomScaleNormal="90" workbookViewId="0">
      <selection activeCell="E26" sqref="E26"/>
    </sheetView>
  </sheetViews>
  <sheetFormatPr defaultColWidth="8.7109375" defaultRowHeight="15"/>
  <cols>
    <col min="1" max="1" width="10.7109375" customWidth="1"/>
    <col min="2" max="2" width="101.42578125" customWidth="1"/>
    <col min="3" max="3" width="35" customWidth="1"/>
    <col min="4" max="4" width="18.42578125" customWidth="1"/>
    <col min="5" max="7" width="15.42578125" customWidth="1"/>
    <col min="9" max="9" width="15.85546875" customWidth="1"/>
  </cols>
  <sheetData>
    <row r="1" spans="1:3" ht="16.149999999999999" customHeight="1">
      <c r="A1" s="23"/>
      <c r="B1" s="23"/>
      <c r="C1" s="23"/>
    </row>
    <row r="2" spans="1:3" ht="16.149999999999999" customHeight="1">
      <c r="A2" s="24"/>
      <c r="B2" s="24"/>
      <c r="C2" s="24"/>
    </row>
    <row r="3" spans="1:3" ht="16.149999999999999" customHeight="1">
      <c r="A3" s="25"/>
      <c r="B3" s="25"/>
      <c r="C3" s="25"/>
    </row>
    <row r="4" spans="1:3" ht="16.149999999999999" customHeight="1">
      <c r="A4" s="24"/>
      <c r="B4" s="24"/>
      <c r="C4" s="24"/>
    </row>
    <row r="5" spans="1:3" ht="16.149999999999999" customHeight="1">
      <c r="A5" s="24"/>
      <c r="B5" s="24"/>
      <c r="C5" s="24"/>
    </row>
    <row r="6" spans="1:3" ht="16.149999999999999" customHeight="1">
      <c r="A6" s="24"/>
      <c r="B6" s="24"/>
      <c r="C6" s="49"/>
    </row>
    <row r="7" spans="1:3" ht="16.149999999999999" customHeight="1">
      <c r="A7" s="24"/>
      <c r="B7" s="24"/>
      <c r="C7" s="24"/>
    </row>
    <row r="8" spans="1:3" ht="16.149999999999999" customHeight="1">
      <c r="A8" s="25"/>
      <c r="B8" s="25"/>
      <c r="C8" s="25"/>
    </row>
    <row r="9" spans="1:3" ht="16.149999999999999" customHeight="1">
      <c r="A9" s="24"/>
      <c r="B9" s="24"/>
      <c r="C9" s="24"/>
    </row>
    <row r="10" spans="1:3" ht="16.149999999999999" customHeight="1">
      <c r="A10" s="24"/>
      <c r="B10" s="24"/>
      <c r="C10" s="24"/>
    </row>
    <row r="11" spans="1:3" ht="16.149999999999999" customHeight="1">
      <c r="A11" s="24"/>
      <c r="B11" s="24"/>
      <c r="C11" s="24"/>
    </row>
    <row r="12" spans="1:3" ht="16.149999999999999" customHeight="1">
      <c r="A12" s="92" t="s">
        <v>0</v>
      </c>
      <c r="B12" s="92"/>
      <c r="C12" s="92"/>
    </row>
    <row r="13" spans="1:3" ht="16.149999999999999" customHeight="1">
      <c r="A13" s="24"/>
      <c r="B13" s="24"/>
      <c r="C13" s="24"/>
    </row>
    <row r="14" spans="1:3" ht="16.149999999999999" customHeight="1">
      <c r="A14" s="24"/>
      <c r="B14" s="24"/>
      <c r="C14" s="24"/>
    </row>
    <row r="15" spans="1:3" ht="16.149999999999999" customHeight="1">
      <c r="A15" s="24"/>
      <c r="B15" s="24"/>
      <c r="C15" s="24"/>
    </row>
    <row r="16" spans="1:3" ht="19.899999999999999" customHeight="1">
      <c r="A16" s="93" t="s">
        <v>1</v>
      </c>
      <c r="B16" s="93"/>
      <c r="C16" s="93"/>
    </row>
    <row r="17" spans="1:9" ht="16.149999999999999" customHeight="1">
      <c r="A17" s="94" t="s">
        <v>2</v>
      </c>
      <c r="B17" s="94"/>
      <c r="C17" s="94"/>
    </row>
    <row r="18" spans="1:9" ht="16.149999999999999" customHeight="1">
      <c r="A18" s="24"/>
      <c r="B18" s="24"/>
      <c r="C18" s="24"/>
    </row>
    <row r="19" spans="1:9" ht="72" customHeight="1">
      <c r="A19" s="95" t="s">
        <v>3</v>
      </c>
      <c r="B19" s="95"/>
      <c r="C19" s="95"/>
    </row>
    <row r="20" spans="1:9" ht="16.149999999999999" customHeight="1">
      <c r="A20" s="94" t="s">
        <v>4</v>
      </c>
      <c r="B20" s="94"/>
      <c r="C20" s="94"/>
    </row>
    <row r="21" spans="1:9" ht="16.149999999999999" customHeight="1">
      <c r="A21" s="24"/>
      <c r="B21" s="24"/>
      <c r="C21" s="24"/>
    </row>
    <row r="22" spans="1:9" ht="16.14999999999999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14999999999999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>
      <c r="A25" s="89" t="s">
        <v>8</v>
      </c>
      <c r="B25" s="90"/>
      <c r="C25" s="91"/>
      <c r="D25" s="51"/>
      <c r="E25" s="51"/>
      <c r="F25" s="51"/>
      <c r="G25" s="52"/>
      <c r="H25" s="52"/>
      <c r="I25" s="52"/>
    </row>
    <row r="26" spans="1:9" ht="16.899999999999999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899999999999999" customHeight="1">
      <c r="A27" s="55" t="s">
        <v>11</v>
      </c>
      <c r="B27" s="53" t="s">
        <v>12</v>
      </c>
      <c r="C27" s="56">
        <f>143152.53893-C29</f>
        <v>127899.35402729482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899999999999999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3"/>
    </row>
    <row r="29" spans="1:9" ht="16.899999999999999" customHeight="1">
      <c r="A29" s="55" t="s">
        <v>18</v>
      </c>
      <c r="B29" s="53" t="s">
        <v>19</v>
      </c>
      <c r="C29" s="61">
        <f>ССР!G60*1.2</f>
        <v>15253.184902705199</v>
      </c>
      <c r="D29" s="57"/>
      <c r="E29" s="57"/>
      <c r="F29" s="57"/>
      <c r="G29" s="59">
        <v>2020</v>
      </c>
      <c r="H29" s="60">
        <v>105.561885224957</v>
      </c>
      <c r="I29" s="83"/>
    </row>
    <row r="30" spans="1:9" ht="16.899999999999999" customHeight="1">
      <c r="A30" s="50">
        <v>2</v>
      </c>
      <c r="B30" s="53" t="s">
        <v>20</v>
      </c>
      <c r="C30" s="61">
        <f>C27+C28+C29</f>
        <v>143152.53893000001</v>
      </c>
      <c r="D30" s="62"/>
      <c r="E30" s="63"/>
      <c r="F30" s="64"/>
      <c r="G30" s="59">
        <v>2021</v>
      </c>
      <c r="H30" s="60">
        <v>104.9354</v>
      </c>
      <c r="I30" s="83"/>
    </row>
    <row r="31" spans="1:9" ht="16.899999999999999" customHeight="1">
      <c r="A31" s="55" t="s">
        <v>21</v>
      </c>
      <c r="B31" s="53" t="s">
        <v>22</v>
      </c>
      <c r="C31" s="61">
        <f>C30-ROUND(C30/1.2,5)</f>
        <v>23858.756490000014</v>
      </c>
      <c r="D31" s="57"/>
      <c r="E31" s="63"/>
      <c r="F31" s="57"/>
      <c r="G31" s="59">
        <v>2022</v>
      </c>
      <c r="H31" s="60">
        <v>114.63142733059399</v>
      </c>
      <c r="I31" s="84"/>
    </row>
    <row r="32" spans="1:9" ht="15.75">
      <c r="A32" s="50">
        <v>3</v>
      </c>
      <c r="B32" s="53" t="s">
        <v>23</v>
      </c>
      <c r="C32" s="65">
        <f>C30*I36</f>
        <v>166055.84287497823</v>
      </c>
      <c r="D32" s="57"/>
      <c r="E32" s="66"/>
      <c r="F32" s="67"/>
      <c r="G32" s="68">
        <v>2023</v>
      </c>
      <c r="H32" s="60">
        <v>109.096466260827</v>
      </c>
      <c r="I32" s="84"/>
    </row>
    <row r="33" spans="1:9" ht="15.75">
      <c r="A33" s="89" t="s">
        <v>24</v>
      </c>
      <c r="B33" s="90"/>
      <c r="C33" s="91"/>
      <c r="D33" s="87"/>
      <c r="E33" s="69"/>
      <c r="F33" s="70"/>
      <c r="G33" s="59">
        <v>2024</v>
      </c>
      <c r="H33" s="60">
        <v>109.113503262205</v>
      </c>
      <c r="I33" s="84"/>
    </row>
    <row r="34" spans="1:9" ht="15.75">
      <c r="A34" s="50">
        <v>1</v>
      </c>
      <c r="B34" s="53" t="s">
        <v>9</v>
      </c>
      <c r="C34" s="54"/>
      <c r="D34" s="88"/>
      <c r="E34" s="71"/>
      <c r="F34" s="72"/>
      <c r="G34" s="59">
        <v>2025</v>
      </c>
      <c r="H34" s="60">
        <v>107.81631706396399</v>
      </c>
      <c r="I34" s="85">
        <f>(H34+100)/200</f>
        <v>1.0390815853198201</v>
      </c>
    </row>
    <row r="35" spans="1:9" ht="15.75">
      <c r="A35" s="55" t="s">
        <v>11</v>
      </c>
      <c r="B35" s="53" t="s">
        <v>12</v>
      </c>
      <c r="C35" s="73">
        <f>ССР!D70+ССР!E70-C27</f>
        <v>48642.75600663459</v>
      </c>
      <c r="D35" s="57"/>
      <c r="E35" s="71"/>
      <c r="F35" s="57"/>
      <c r="G35" s="59">
        <v>2026</v>
      </c>
      <c r="H35" s="60">
        <v>105.262896868962</v>
      </c>
      <c r="I35" s="85">
        <f>(H35+100)/200*H34/100</f>
        <v>1.1065344785145901</v>
      </c>
    </row>
    <row r="36" spans="1:9" ht="15.75">
      <c r="A36" s="55" t="s">
        <v>16</v>
      </c>
      <c r="B36" s="53" t="s">
        <v>17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5">
        <f>(H36+100)/200*H35/100*H34/100</f>
        <v>1.1599922999352299</v>
      </c>
    </row>
    <row r="37" spans="1:9" ht="15.75">
      <c r="A37" s="55" t="s">
        <v>18</v>
      </c>
      <c r="B37" s="53" t="s">
        <v>19</v>
      </c>
      <c r="C37" s="73">
        <f>ССР!G70-C29</f>
        <v>10340.334220304901</v>
      </c>
      <c r="D37" s="57"/>
      <c r="E37" s="71"/>
      <c r="F37" s="57"/>
      <c r="G37" s="59">
        <v>2028</v>
      </c>
      <c r="H37" s="60">
        <v>104.420897989339</v>
      </c>
      <c r="I37" s="85">
        <f>(H37+100)/200*H36/100*H35/100*H34/100</f>
        <v>1.2112743761995599</v>
      </c>
    </row>
    <row r="38" spans="1:9" ht="15.75">
      <c r="A38" s="50">
        <v>2</v>
      </c>
      <c r="B38" s="53" t="s">
        <v>20</v>
      </c>
      <c r="C38" s="73">
        <f>C35+C36+C37</f>
        <v>58983.090226939494</v>
      </c>
      <c r="D38" s="62"/>
      <c r="E38" s="66"/>
      <c r="F38" s="67"/>
      <c r="G38" s="59">
        <v>2029</v>
      </c>
      <c r="H38" s="60">
        <v>104.420897989339</v>
      </c>
      <c r="I38" s="85">
        <f>(H38+100)/200*H37/100*H36/100*H35/100*H34/100</f>
        <v>1.26482358074235</v>
      </c>
    </row>
    <row r="39" spans="1:9" ht="15.75">
      <c r="A39" s="55" t="s">
        <v>21</v>
      </c>
      <c r="B39" s="53" t="s">
        <v>22</v>
      </c>
      <c r="C39" s="61">
        <f>C38-ROUND(C38/1.2,5)</f>
        <v>9830.5150369394905</v>
      </c>
      <c r="D39" s="57"/>
      <c r="E39" s="71"/>
      <c r="F39" s="57"/>
      <c r="G39" s="51"/>
      <c r="H39" s="51"/>
      <c r="I39" s="51"/>
    </row>
    <row r="40" spans="1:9" ht="15.75">
      <c r="A40" s="50">
        <v>3</v>
      </c>
      <c r="B40" s="53" t="s">
        <v>23</v>
      </c>
      <c r="C40" s="74">
        <f>C38*I37</f>
        <v>71444.705820958494</v>
      </c>
      <c r="D40" s="57"/>
      <c r="E40" s="66"/>
      <c r="F40" s="67"/>
      <c r="G40" s="51"/>
      <c r="H40" s="51"/>
      <c r="I40" s="51"/>
    </row>
    <row r="41" spans="1:9" ht="15.75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75">
      <c r="A42" s="50"/>
      <c r="B42" s="53" t="s">
        <v>25</v>
      </c>
      <c r="C42" s="76">
        <f>C40+C32</f>
        <v>237500.54869593674</v>
      </c>
      <c r="D42" s="57"/>
      <c r="E42" s="66"/>
      <c r="F42" s="67"/>
      <c r="G42" s="51"/>
      <c r="H42" s="51"/>
      <c r="I42" s="77"/>
    </row>
    <row r="43" spans="1:9" ht="15.75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75">
      <c r="A44" s="78" t="s">
        <v>26</v>
      </c>
      <c r="B44" s="52"/>
      <c r="C44" s="52"/>
      <c r="D44" s="87"/>
      <c r="E44" s="79"/>
      <c r="F44" s="51"/>
      <c r="G44" s="51"/>
      <c r="H44" s="51"/>
      <c r="I44" s="51"/>
    </row>
    <row r="45" spans="1:9">
      <c r="D45" s="80"/>
      <c r="E45" s="80"/>
      <c r="F45" s="86"/>
      <c r="G45" s="80"/>
    </row>
    <row r="46" spans="1:9">
      <c r="D46" s="81"/>
      <c r="E46" s="81"/>
      <c r="F46" s="81"/>
    </row>
    <row r="47" spans="1:9">
      <c r="G47" s="82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C18" sqref="C18:C19"/>
    </sheetView>
  </sheetViews>
  <sheetFormatPr defaultColWidth="8.7109375" defaultRowHeight="15.75"/>
  <cols>
    <col min="1" max="1" width="10.7109375" style="20" customWidth="1"/>
    <col min="2" max="2" width="66.28515625" style="20" customWidth="1"/>
    <col min="3" max="3" width="66.7109375" style="20" customWidth="1"/>
    <col min="4" max="4" width="21.71093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7109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5" t="s">
        <v>3</v>
      </c>
      <c r="B13" s="95"/>
      <c r="C13" s="95"/>
      <c r="D13" s="95"/>
      <c r="E13" s="95"/>
      <c r="F13" s="95"/>
      <c r="G13" s="95"/>
      <c r="H13" s="9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9" t="s">
        <v>5</v>
      </c>
      <c r="B18" s="99" t="s">
        <v>29</v>
      </c>
      <c r="C18" s="99" t="s">
        <v>30</v>
      </c>
      <c r="D18" s="96" t="s">
        <v>31</v>
      </c>
      <c r="E18" s="97"/>
      <c r="F18" s="97"/>
      <c r="G18" s="97"/>
      <c r="H18" s="98"/>
    </row>
    <row r="19" spans="1:8" ht="85.15" customHeight="1">
      <c r="A19" s="99"/>
      <c r="B19" s="99"/>
      <c r="C19" s="99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899999999999999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899999999999999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899999999999999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40</v>
      </c>
      <c r="C25" s="42" t="s">
        <v>41</v>
      </c>
      <c r="D25" s="41">
        <v>133484.68928262999</v>
      </c>
      <c r="E25" s="41">
        <v>2320.4762459115</v>
      </c>
      <c r="F25" s="41">
        <v>0</v>
      </c>
      <c r="G25" s="41">
        <v>0</v>
      </c>
      <c r="H25" s="41">
        <v>135805.16552854</v>
      </c>
    </row>
    <row r="26" spans="1:8" ht="16.899999999999999" customHeight="1">
      <c r="A26" s="2"/>
      <c r="B26" s="33"/>
      <c r="C26" s="33" t="s">
        <v>42</v>
      </c>
      <c r="D26" s="41">
        <v>133484.68928262999</v>
      </c>
      <c r="E26" s="41">
        <v>2320.4762459115</v>
      </c>
      <c r="F26" s="41">
        <v>0</v>
      </c>
      <c r="G26" s="41">
        <v>0</v>
      </c>
      <c r="H26" s="41">
        <v>135805.16552854</v>
      </c>
    </row>
    <row r="27" spans="1:8" ht="16.899999999999999" customHeight="1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899999999999999" customHeight="1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899999999999999" customHeight="1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899999999999999" customHeight="1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899999999999999" customHeight="1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899999999999999" customHeight="1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1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899999999999999" customHeight="1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899999999999999" customHeight="1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899999999999999" customHeight="1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899999999999999" customHeight="1">
      <c r="A42" s="2"/>
      <c r="B42" s="33"/>
      <c r="C42" s="33" t="s">
        <v>53</v>
      </c>
      <c r="D42" s="41">
        <v>133484.68928262999</v>
      </c>
      <c r="E42" s="41">
        <v>2320.4762459115</v>
      </c>
      <c r="F42" s="41">
        <v>0</v>
      </c>
      <c r="G42" s="41">
        <v>0</v>
      </c>
      <c r="H42" s="41">
        <v>135805.16552854</v>
      </c>
    </row>
    <row r="43" spans="1:8" ht="16.899999999999999" customHeight="1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55</v>
      </c>
      <c r="C44" s="42" t="s">
        <v>56</v>
      </c>
      <c r="D44" s="41">
        <v>3337.1172320656001</v>
      </c>
      <c r="E44" s="41">
        <v>58.011906147786</v>
      </c>
      <c r="F44" s="41">
        <v>0</v>
      </c>
      <c r="G44" s="41">
        <v>0</v>
      </c>
      <c r="H44" s="41">
        <v>3395.1291382134</v>
      </c>
    </row>
    <row r="45" spans="1:8" ht="16.899999999999999" customHeight="1">
      <c r="A45" s="2"/>
      <c r="B45" s="33"/>
      <c r="C45" s="33" t="s">
        <v>57</v>
      </c>
      <c r="D45" s="41">
        <v>3337.1172320656001</v>
      </c>
      <c r="E45" s="41">
        <v>58.011906147786</v>
      </c>
      <c r="F45" s="41">
        <v>0</v>
      </c>
      <c r="G45" s="41">
        <v>0</v>
      </c>
      <c r="H45" s="41">
        <v>3395.1291382134</v>
      </c>
    </row>
    <row r="46" spans="1:8" ht="16.899999999999999" customHeight="1">
      <c r="A46" s="2"/>
      <c r="B46" s="33"/>
      <c r="C46" s="33" t="s">
        <v>58</v>
      </c>
      <c r="D46" s="41">
        <v>136821.80651468999</v>
      </c>
      <c r="E46" s="41">
        <v>2378.4881520592999</v>
      </c>
      <c r="F46" s="41">
        <v>0</v>
      </c>
      <c r="G46" s="41">
        <v>0</v>
      </c>
      <c r="H46" s="41">
        <v>139200.29466675001</v>
      </c>
    </row>
    <row r="47" spans="1:8" ht="16.899999999999999" customHeight="1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5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3189.2222095601001</v>
      </c>
      <c r="H48" s="41">
        <v>3189.2222095601001</v>
      </c>
    </row>
    <row r="49" spans="1:8" ht="31.5">
      <c r="A49" s="2">
        <v>4</v>
      </c>
      <c r="B49" s="2" t="s">
        <v>61</v>
      </c>
      <c r="C49" s="48" t="s">
        <v>62</v>
      </c>
      <c r="D49" s="41">
        <v>3571.0491500335002</v>
      </c>
      <c r="E49" s="41">
        <v>62.078540768743999</v>
      </c>
      <c r="F49" s="41">
        <v>0</v>
      </c>
      <c r="G49" s="41">
        <v>0</v>
      </c>
      <c r="H49" s="41">
        <v>3633.1276908023001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3020.6463942685</v>
      </c>
      <c r="H50" s="41">
        <v>3020.6463942685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1051.6639792138001</v>
      </c>
      <c r="H51" s="41">
        <v>1051.6639792138001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734.21068008291002</v>
      </c>
      <c r="H52" s="41">
        <v>734.21068008291002</v>
      </c>
    </row>
    <row r="53" spans="1:8" ht="16.899999999999999" customHeight="1">
      <c r="A53" s="2"/>
      <c r="B53" s="33"/>
      <c r="C53" s="33" t="s">
        <v>67</v>
      </c>
      <c r="D53" s="41">
        <v>3571.0491500335002</v>
      </c>
      <c r="E53" s="41">
        <v>62.078540768743999</v>
      </c>
      <c r="F53" s="41">
        <v>0</v>
      </c>
      <c r="G53" s="41">
        <v>7995.7432631253996</v>
      </c>
      <c r="H53" s="41">
        <v>11628.870953928001</v>
      </c>
    </row>
    <row r="54" spans="1:8" ht="16.899999999999999" customHeight="1">
      <c r="A54" s="2"/>
      <c r="B54" s="33"/>
      <c r="C54" s="33" t="s">
        <v>68</v>
      </c>
      <c r="D54" s="41">
        <v>140392.85566472</v>
      </c>
      <c r="E54" s="41">
        <v>2440.5666928280002</v>
      </c>
      <c r="F54" s="41">
        <v>0</v>
      </c>
      <c r="G54" s="41">
        <v>7995.7432631253996</v>
      </c>
      <c r="H54" s="41">
        <v>150829.16562068</v>
      </c>
    </row>
    <row r="55" spans="1:8" ht="16.899999999999999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899999999999999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899999999999999" customHeight="1">
      <c r="A58" s="2"/>
      <c r="B58" s="33"/>
      <c r="C58" s="33" t="s">
        <v>71</v>
      </c>
      <c r="D58" s="41">
        <v>140392.85566472</v>
      </c>
      <c r="E58" s="41">
        <v>2440.5666928280002</v>
      </c>
      <c r="F58" s="41">
        <v>0</v>
      </c>
      <c r="G58" s="41">
        <v>7995.7432631253996</v>
      </c>
      <c r="H58" s="41">
        <v>150829.16562068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12710.987418921</v>
      </c>
      <c r="H60" s="41">
        <v>12710.987418921</v>
      </c>
    </row>
    <row r="61" spans="1:8" ht="16.899999999999999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12710.987418921</v>
      </c>
      <c r="H61" s="41">
        <v>12710.987418921</v>
      </c>
    </row>
    <row r="62" spans="1:8" ht="16.899999999999999" customHeight="1">
      <c r="A62" s="2"/>
      <c r="B62" s="33"/>
      <c r="C62" s="33" t="s">
        <v>76</v>
      </c>
      <c r="D62" s="41">
        <v>140392.85566472</v>
      </c>
      <c r="E62" s="41">
        <v>2440.5666928280002</v>
      </c>
      <c r="F62" s="41">
        <v>0</v>
      </c>
      <c r="G62" s="41">
        <v>20706.730682047</v>
      </c>
      <c r="H62" s="41">
        <v>163540.1530396</v>
      </c>
    </row>
    <row r="63" spans="1:8" ht="16.899999999999999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4.15" customHeight="1">
      <c r="A64" s="2">
        <v>9</v>
      </c>
      <c r="B64" s="2" t="s">
        <v>78</v>
      </c>
      <c r="C64" s="48" t="s">
        <v>79</v>
      </c>
      <c r="D64" s="41">
        <f>D62*3%</f>
        <v>4211.7856699415997</v>
      </c>
      <c r="E64" s="41">
        <f>E62*3%</f>
        <v>73.217000784839996</v>
      </c>
      <c r="F64" s="41">
        <f>F62*3%</f>
        <v>0</v>
      </c>
      <c r="G64" s="41">
        <f>G62*3%</f>
        <v>621.20192046141005</v>
      </c>
      <c r="H64" s="41">
        <f>SUM(D64:G64)</f>
        <v>4906.2045911878504</v>
      </c>
    </row>
    <row r="65" spans="1:8" ht="16.899999999999999" customHeight="1">
      <c r="A65" s="2"/>
      <c r="B65" s="33"/>
      <c r="C65" s="33" t="s">
        <v>80</v>
      </c>
      <c r="D65" s="41">
        <f>D64</f>
        <v>4211.7856699415997</v>
      </c>
      <c r="E65" s="41">
        <f>E64</f>
        <v>73.217000784839996</v>
      </c>
      <c r="F65" s="41">
        <f>F64</f>
        <v>0</v>
      </c>
      <c r="G65" s="41">
        <f>G64</f>
        <v>621.20192046141005</v>
      </c>
      <c r="H65" s="41">
        <f>SUM(D65:G65)</f>
        <v>4906.2045911878504</v>
      </c>
    </row>
    <row r="66" spans="1:8" ht="16.899999999999999" customHeight="1">
      <c r="A66" s="2"/>
      <c r="B66" s="33"/>
      <c r="C66" s="33" t="s">
        <v>81</v>
      </c>
      <c r="D66" s="41">
        <f>D65+D62</f>
        <v>144604.64133466201</v>
      </c>
      <c r="E66" s="41">
        <f>E65+E62</f>
        <v>2513.7836936128401</v>
      </c>
      <c r="F66" s="41">
        <f>F65+F62</f>
        <v>0</v>
      </c>
      <c r="G66" s="41">
        <f>G65+G62</f>
        <v>21327.932602508401</v>
      </c>
      <c r="H66" s="41">
        <f>SUM(D66:G66)</f>
        <v>168446.35763078299</v>
      </c>
    </row>
    <row r="67" spans="1:8" ht="16.899999999999999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6.899999999999999" customHeight="1">
      <c r="A68" s="2">
        <v>10</v>
      </c>
      <c r="B68" s="2" t="s">
        <v>83</v>
      </c>
      <c r="C68" s="48" t="s">
        <v>84</v>
      </c>
      <c r="D68" s="41">
        <f>D66*20%</f>
        <v>28920.9282669323</v>
      </c>
      <c r="E68" s="41">
        <f>E66*20%</f>
        <v>502.756738722568</v>
      </c>
      <c r="F68" s="41">
        <f>F66*20%</f>
        <v>0</v>
      </c>
      <c r="G68" s="41">
        <f>G66*20%</f>
        <v>4265.5865205016798</v>
      </c>
      <c r="H68" s="41">
        <f>SUM(D68:G68)</f>
        <v>33689.271526156597</v>
      </c>
    </row>
    <row r="69" spans="1:8" ht="16.899999999999999" customHeight="1">
      <c r="A69" s="2"/>
      <c r="B69" s="33"/>
      <c r="C69" s="33" t="s">
        <v>85</v>
      </c>
      <c r="D69" s="41">
        <f>D68</f>
        <v>28920.9282669323</v>
      </c>
      <c r="E69" s="41">
        <f>E68</f>
        <v>502.756738722568</v>
      </c>
      <c r="F69" s="41">
        <f>F68</f>
        <v>0</v>
      </c>
      <c r="G69" s="41">
        <f>G68</f>
        <v>4265.5865205016798</v>
      </c>
      <c r="H69" s="41">
        <f>SUM(D69:G69)</f>
        <v>33689.271526156597</v>
      </c>
    </row>
    <row r="70" spans="1:8" ht="16.899999999999999" customHeight="1">
      <c r="A70" s="2"/>
      <c r="B70" s="33"/>
      <c r="C70" s="33" t="s">
        <v>86</v>
      </c>
      <c r="D70" s="41">
        <f>D69+D66</f>
        <v>173525.569601594</v>
      </c>
      <c r="E70" s="41">
        <f>E69+E66</f>
        <v>3016.5404323354101</v>
      </c>
      <c r="F70" s="41">
        <f>F69+F66</f>
        <v>0</v>
      </c>
      <c r="G70" s="41">
        <f>G69+G66</f>
        <v>25593.519123010101</v>
      </c>
      <c r="H70" s="41">
        <f>SUM(D70:G70)</f>
        <v>202135.62915693899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29</v>
      </c>
      <c r="C10" s="99" t="s">
        <v>91</v>
      </c>
      <c r="D10" s="96" t="s">
        <v>31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7654.0568960874998</v>
      </c>
      <c r="E13" s="32">
        <v>4986.6935195721999</v>
      </c>
      <c r="F13" s="32">
        <v>0</v>
      </c>
      <c r="G13" s="32">
        <v>0</v>
      </c>
      <c r="H13" s="32">
        <v>12640.750415660001</v>
      </c>
      <c r="J13" s="20"/>
    </row>
    <row r="14" spans="1:14" ht="16.899999999999999" customHeight="1">
      <c r="A14" s="2"/>
      <c r="B14" s="33"/>
      <c r="C14" s="33" t="s">
        <v>94</v>
      </c>
      <c r="D14" s="32">
        <v>7654.0568960874998</v>
      </c>
      <c r="E14" s="32">
        <v>4986.6935195721999</v>
      </c>
      <c r="F14" s="32">
        <v>0</v>
      </c>
      <c r="G14" s="32">
        <v>0</v>
      </c>
      <c r="H14" s="32">
        <v>12640.750415660001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90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29</v>
      </c>
      <c r="C10" s="99" t="s">
        <v>91</v>
      </c>
      <c r="D10" s="96" t="s">
        <v>31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3049.7796956059001</v>
      </c>
      <c r="H13" s="32">
        <v>3049.7796956059001</v>
      </c>
      <c r="J13" s="20"/>
    </row>
    <row r="14" spans="1:14" ht="16.899999999999999" customHeight="1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3049.7796956059001</v>
      </c>
      <c r="H14" s="32">
        <v>3049.7796956059001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29</v>
      </c>
      <c r="C10" s="99" t="s">
        <v>91</v>
      </c>
      <c r="D10" s="96" t="s">
        <v>31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12710.987418921</v>
      </c>
      <c r="H13" s="32">
        <v>12710.987418921</v>
      </c>
      <c r="J13" s="20"/>
    </row>
    <row r="14" spans="1:14" ht="16.899999999999999" customHeight="1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12710.987418921</v>
      </c>
      <c r="H14" s="32">
        <v>12710.987418921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A12" zoomScale="75" zoomScaleNormal="75" workbookViewId="0">
      <selection activeCell="G5" sqref="G5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42578125" customWidth="1"/>
  </cols>
  <sheetData>
    <row r="1" spans="1:8" ht="76.15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106" t="s">
        <v>41</v>
      </c>
      <c r="B3" s="107"/>
      <c r="C3" s="11"/>
      <c r="D3" s="12">
        <v>12640.750415660001</v>
      </c>
      <c r="E3" s="13"/>
      <c r="F3" s="13"/>
      <c r="G3" s="13"/>
      <c r="H3" s="14"/>
    </row>
    <row r="4" spans="1:8">
      <c r="A4" s="103" t="s">
        <v>110</v>
      </c>
      <c r="B4" s="15" t="s">
        <v>111</v>
      </c>
      <c r="C4" s="11"/>
      <c r="D4" s="12">
        <v>7654.0568960874998</v>
      </c>
      <c r="E4" s="13"/>
      <c r="F4" s="13"/>
      <c r="G4" s="13"/>
      <c r="H4" s="14"/>
    </row>
    <row r="5" spans="1:8">
      <c r="A5" s="103"/>
      <c r="B5" s="15" t="s">
        <v>112</v>
      </c>
      <c r="C5" s="10"/>
      <c r="D5" s="12">
        <v>4986.6935195721999</v>
      </c>
      <c r="E5" s="13"/>
      <c r="F5" s="13"/>
      <c r="G5" s="13"/>
      <c r="H5" s="16"/>
    </row>
    <row r="6" spans="1:8">
      <c r="A6" s="104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104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100" t="s">
        <v>93</v>
      </c>
      <c r="B8" s="101"/>
      <c r="C8" s="103" t="s">
        <v>115</v>
      </c>
      <c r="D8" s="17">
        <v>12640.750415660001</v>
      </c>
      <c r="E8" s="13">
        <v>17.100000000000001</v>
      </c>
      <c r="F8" s="13" t="s">
        <v>116</v>
      </c>
      <c r="G8" s="17">
        <v>739.22517050641</v>
      </c>
      <c r="H8" s="16"/>
    </row>
    <row r="9" spans="1:8">
      <c r="A9" s="105">
        <v>1</v>
      </c>
      <c r="B9" s="15" t="s">
        <v>111</v>
      </c>
      <c r="C9" s="103"/>
      <c r="D9" s="17">
        <v>7654.0568960874998</v>
      </c>
      <c r="E9" s="13"/>
      <c r="F9" s="13"/>
      <c r="G9" s="13"/>
      <c r="H9" s="104" t="s">
        <v>41</v>
      </c>
    </row>
    <row r="10" spans="1:8">
      <c r="A10" s="103"/>
      <c r="B10" s="15" t="s">
        <v>112</v>
      </c>
      <c r="C10" s="103"/>
      <c r="D10" s="17">
        <v>4986.6935195721999</v>
      </c>
      <c r="E10" s="13"/>
      <c r="F10" s="13"/>
      <c r="G10" s="13"/>
      <c r="H10" s="104"/>
    </row>
    <row r="11" spans="1:8">
      <c r="A11" s="103"/>
      <c r="B11" s="15" t="s">
        <v>113</v>
      </c>
      <c r="C11" s="103"/>
      <c r="D11" s="17">
        <v>0</v>
      </c>
      <c r="E11" s="13"/>
      <c r="F11" s="13"/>
      <c r="G11" s="13"/>
      <c r="H11" s="104"/>
    </row>
    <row r="12" spans="1:8">
      <c r="A12" s="103"/>
      <c r="B12" s="15" t="s">
        <v>114</v>
      </c>
      <c r="C12" s="103"/>
      <c r="D12" s="17">
        <v>0</v>
      </c>
      <c r="E12" s="13"/>
      <c r="F12" s="13"/>
      <c r="G12" s="13"/>
      <c r="H12" s="104"/>
    </row>
    <row r="13" spans="1:8" ht="25.5">
      <c r="A13" s="108" t="s">
        <v>96</v>
      </c>
      <c r="B13" s="107"/>
      <c r="C13" s="10"/>
      <c r="D13" s="12">
        <v>3049.7796956059001</v>
      </c>
      <c r="E13" s="13"/>
      <c r="F13" s="13"/>
      <c r="G13" s="13"/>
      <c r="H13" s="16"/>
    </row>
    <row r="14" spans="1:8">
      <c r="A14" s="103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103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103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103"/>
      <c r="B17" s="15" t="s">
        <v>114</v>
      </c>
      <c r="C17" s="10"/>
      <c r="D17" s="12">
        <v>3049.7796956059001</v>
      </c>
      <c r="E17" s="13"/>
      <c r="F17" s="13"/>
      <c r="G17" s="13"/>
      <c r="H17" s="16"/>
    </row>
    <row r="18" spans="1:8">
      <c r="A18" s="100" t="s">
        <v>98</v>
      </c>
      <c r="B18" s="101"/>
      <c r="C18" s="103" t="s">
        <v>115</v>
      </c>
      <c r="D18" s="17">
        <v>3049.7796956059001</v>
      </c>
      <c r="E18" s="13">
        <v>17.100000000000001</v>
      </c>
      <c r="F18" s="13" t="s">
        <v>116</v>
      </c>
      <c r="G18" s="17">
        <v>178.34968980151999</v>
      </c>
      <c r="H18" s="16"/>
    </row>
    <row r="19" spans="1:8">
      <c r="A19" s="105">
        <v>1</v>
      </c>
      <c r="B19" s="15" t="s">
        <v>111</v>
      </c>
      <c r="C19" s="103"/>
      <c r="D19" s="17">
        <v>0</v>
      </c>
      <c r="E19" s="13"/>
      <c r="F19" s="13"/>
      <c r="G19" s="13"/>
      <c r="H19" s="104" t="s">
        <v>41</v>
      </c>
    </row>
    <row r="20" spans="1:8">
      <c r="A20" s="103"/>
      <c r="B20" s="15" t="s">
        <v>112</v>
      </c>
      <c r="C20" s="103"/>
      <c r="D20" s="17">
        <v>0</v>
      </c>
      <c r="E20" s="13"/>
      <c r="F20" s="13"/>
      <c r="G20" s="13"/>
      <c r="H20" s="104"/>
    </row>
    <row r="21" spans="1:8">
      <c r="A21" s="103"/>
      <c r="B21" s="15" t="s">
        <v>113</v>
      </c>
      <c r="C21" s="103"/>
      <c r="D21" s="17">
        <v>0</v>
      </c>
      <c r="E21" s="13"/>
      <c r="F21" s="13"/>
      <c r="G21" s="13"/>
      <c r="H21" s="104"/>
    </row>
    <row r="22" spans="1:8">
      <c r="A22" s="103"/>
      <c r="B22" s="15" t="s">
        <v>114</v>
      </c>
      <c r="C22" s="103"/>
      <c r="D22" s="17">
        <v>3049.7796956059001</v>
      </c>
      <c r="E22" s="13"/>
      <c r="F22" s="13"/>
      <c r="G22" s="13"/>
      <c r="H22" s="104"/>
    </row>
    <row r="23" spans="1:8" ht="25.5">
      <c r="A23" s="108" t="s">
        <v>100</v>
      </c>
      <c r="B23" s="107"/>
      <c r="C23" s="10"/>
      <c r="D23" s="12">
        <v>12710.987418921</v>
      </c>
      <c r="E23" s="13"/>
      <c r="F23" s="13"/>
      <c r="G23" s="13"/>
      <c r="H23" s="16"/>
    </row>
    <row r="24" spans="1:8">
      <c r="A24" s="103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103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103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103"/>
      <c r="B27" s="15" t="s">
        <v>114</v>
      </c>
      <c r="C27" s="10"/>
      <c r="D27" s="12">
        <v>12710.987418921</v>
      </c>
      <c r="E27" s="13"/>
      <c r="F27" s="13"/>
      <c r="G27" s="13"/>
      <c r="H27" s="16"/>
    </row>
    <row r="28" spans="1:8">
      <c r="A28" s="100" t="s">
        <v>100</v>
      </c>
      <c r="B28" s="101"/>
      <c r="C28" s="103" t="s">
        <v>115</v>
      </c>
      <c r="D28" s="17">
        <v>12710.987418921</v>
      </c>
      <c r="E28" s="13">
        <v>17.100000000000001</v>
      </c>
      <c r="F28" s="13" t="s">
        <v>116</v>
      </c>
      <c r="G28" s="17">
        <v>743.33259759773</v>
      </c>
      <c r="H28" s="16"/>
    </row>
    <row r="29" spans="1:8">
      <c r="A29" s="105">
        <v>1</v>
      </c>
      <c r="B29" s="15" t="s">
        <v>111</v>
      </c>
      <c r="C29" s="103"/>
      <c r="D29" s="17">
        <v>0</v>
      </c>
      <c r="E29" s="13"/>
      <c r="F29" s="13"/>
      <c r="G29" s="13"/>
      <c r="H29" s="104" t="s">
        <v>41</v>
      </c>
    </row>
    <row r="30" spans="1:8">
      <c r="A30" s="103"/>
      <c r="B30" s="15" t="s">
        <v>112</v>
      </c>
      <c r="C30" s="103"/>
      <c r="D30" s="17">
        <v>0</v>
      </c>
      <c r="E30" s="13"/>
      <c r="F30" s="13"/>
      <c r="G30" s="13"/>
      <c r="H30" s="104"/>
    </row>
    <row r="31" spans="1:8">
      <c r="A31" s="103"/>
      <c r="B31" s="15" t="s">
        <v>113</v>
      </c>
      <c r="C31" s="103"/>
      <c r="D31" s="17">
        <v>0</v>
      </c>
      <c r="E31" s="13"/>
      <c r="F31" s="13"/>
      <c r="G31" s="13"/>
      <c r="H31" s="104"/>
    </row>
    <row r="32" spans="1:8">
      <c r="A32" s="103"/>
      <c r="B32" s="15" t="s">
        <v>114</v>
      </c>
      <c r="C32" s="103"/>
      <c r="D32" s="17">
        <v>12710.987418921</v>
      </c>
      <c r="E32" s="13"/>
      <c r="F32" s="13"/>
      <c r="G32" s="13"/>
      <c r="H32" s="104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102" t="s">
        <v>119</v>
      </c>
      <c r="B35" s="102"/>
      <c r="C35" s="102"/>
      <c r="D35" s="102"/>
      <c r="E35" s="102"/>
      <c r="F35" s="102"/>
      <c r="G35" s="102"/>
      <c r="H35" s="102"/>
    </row>
    <row r="36" spans="1:8">
      <c r="A36" s="102" t="s">
        <v>120</v>
      </c>
      <c r="B36" s="102"/>
      <c r="C36" s="102"/>
      <c r="D36" s="102"/>
      <c r="E36" s="102"/>
      <c r="F36" s="102"/>
      <c r="G36" s="102"/>
      <c r="H36" s="102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40625" defaultRowHeight="15"/>
  <cols>
    <col min="1" max="1" width="60.42578125" style="1" customWidth="1"/>
    <col min="2" max="3" width="13.71093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9" t="s">
        <v>121</v>
      </c>
      <c r="B1" s="109"/>
      <c r="C1" s="109"/>
      <c r="D1" s="109"/>
      <c r="E1" s="109"/>
      <c r="F1" s="109"/>
      <c r="G1" s="109"/>
      <c r="H1" s="109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116</v>
      </c>
      <c r="C4" s="5">
        <v>58.625961538462001</v>
      </c>
      <c r="D4" s="5">
        <v>222.07854046447</v>
      </c>
      <c r="E4" s="4">
        <v>10</v>
      </c>
      <c r="F4" s="4"/>
      <c r="G4" s="5">
        <v>13019.567971787999</v>
      </c>
      <c r="H4" s="6"/>
    </row>
    <row r="5" spans="1:8" ht="39" customHeight="1">
      <c r="A5" s="3" t="s">
        <v>131</v>
      </c>
      <c r="B5" s="4" t="s">
        <v>132</v>
      </c>
      <c r="C5" s="5">
        <v>401.92307692307998</v>
      </c>
      <c r="D5" s="5">
        <v>25.632087662364999</v>
      </c>
      <c r="E5" s="4">
        <v>10</v>
      </c>
      <c r="F5" s="4"/>
      <c r="G5" s="5">
        <v>10302.127541219999</v>
      </c>
      <c r="H5" s="6"/>
    </row>
    <row r="6" spans="1:8" ht="39" customHeight="1">
      <c r="A6" s="3" t="s">
        <v>133</v>
      </c>
      <c r="B6" s="4" t="s">
        <v>132</v>
      </c>
      <c r="C6" s="5">
        <v>200.96153846153999</v>
      </c>
      <c r="D6" s="5">
        <v>997.73280243982003</v>
      </c>
      <c r="E6" s="4">
        <v>10</v>
      </c>
      <c r="F6" s="4"/>
      <c r="G6" s="5">
        <v>200505.91895185001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2025-11-14T13:18:37Z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F08CB7F5A3CB4E93AF4404AC286BC95C_12</vt:lpwstr>
  </property>
  <property fmtid="{D5CDD505-2E9C-101B-9397-08002B2CF9AE}" pid="3" name="KSOProductBuildVer">
    <vt:lpwstr>1049-12.2.0.20795</vt:lpwstr>
  </property>
</Properties>
</file>